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T:\BusSrvs\Contracts\Boilerplate Docs. - Consultant\AE and PS Documents\Website Documents\Basic Services\"/>
    </mc:Choice>
  </mc:AlternateContent>
  <bookViews>
    <workbookView xWindow="0" yWindow="0" windowWidth="28800" windowHeight="11700"/>
  </bookViews>
  <sheets>
    <sheet name="Sheet1" sheetId="1" r:id="rId1"/>
    <sheet name="Sheet2" sheetId="2" r:id="rId2"/>
    <sheet name="Sheet3" sheetId="3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26" i="1" l="1"/>
  <c r="AE33" i="1"/>
  <c r="Y33" i="1"/>
  <c r="U25" i="1" l="1"/>
  <c r="O25" i="1"/>
  <c r="O14" i="1"/>
  <c r="O13" i="1"/>
  <c r="O12" i="1"/>
  <c r="AC33" i="1" l="1"/>
  <c r="AB33" i="1" s="1"/>
  <c r="AD33" i="1"/>
  <c r="U28" i="1"/>
  <c r="U27" i="1"/>
  <c r="U24" i="1"/>
  <c r="U23" i="1"/>
  <c r="U21" i="1"/>
  <c r="U20" i="1"/>
  <c r="U19" i="1"/>
  <c r="U18" i="1"/>
  <c r="U16" i="1"/>
  <c r="U15" i="1"/>
  <c r="U14" i="1"/>
  <c r="U13" i="1"/>
  <c r="U12" i="1"/>
  <c r="L25" i="1"/>
  <c r="L24" i="1"/>
  <c r="L23" i="1"/>
  <c r="L22" i="1"/>
  <c r="L21" i="1"/>
  <c r="L20" i="1"/>
  <c r="L19" i="1"/>
  <c r="L18" i="1"/>
  <c r="L16" i="1"/>
  <c r="L15" i="1"/>
  <c r="L14" i="1"/>
  <c r="L13" i="1"/>
  <c r="L12" i="1"/>
  <c r="V33" i="1" l="1"/>
  <c r="U33" i="1" s="1"/>
  <c r="T33" i="1" s="1"/>
  <c r="U22" i="1"/>
  <c r="U26" i="1" s="1"/>
  <c r="L26" i="1" l="1"/>
  <c r="M33" i="1"/>
  <c r="L27" i="1"/>
  <c r="L33" i="1" l="1"/>
  <c r="L28" i="1"/>
  <c r="M3" i="1" l="1"/>
  <c r="AG26" i="1"/>
  <c r="S33" i="1"/>
  <c r="J26" i="1"/>
  <c r="I26" i="1" s="1"/>
  <c r="I34" i="1"/>
  <c r="D14" i="1"/>
  <c r="D15" i="1"/>
  <c r="D16" i="1"/>
  <c r="D18" i="1"/>
  <c r="D19" i="1"/>
  <c r="D20" i="1"/>
  <c r="D21" i="1"/>
  <c r="D22" i="1"/>
  <c r="D23" i="1"/>
  <c r="D24" i="1"/>
  <c r="D34" i="1"/>
  <c r="D13" i="1"/>
  <c r="D12" i="1"/>
  <c r="D10" i="1"/>
  <c r="E26" i="1"/>
  <c r="D26" i="1" s="1"/>
  <c r="D28" i="1"/>
  <c r="L3" i="1" l="1"/>
  <c r="E33" i="1"/>
  <c r="J33" i="1"/>
  <c r="AG33" i="1"/>
  <c r="R33" i="1"/>
  <c r="Q33" i="1" s="1"/>
  <c r="I33" i="1" l="1"/>
  <c r="K33" i="1"/>
  <c r="D33" i="1"/>
  <c r="E3" i="1"/>
  <c r="AF33" i="1"/>
  <c r="J3" i="1" l="1"/>
  <c r="I3" i="1" l="1"/>
  <c r="H33" i="1"/>
  <c r="P26" i="1"/>
  <c r="P27" i="1" l="1"/>
  <c r="O27" i="1" s="1"/>
  <c r="O26" i="1"/>
  <c r="P28" i="1" l="1"/>
  <c r="O28" i="1" s="1"/>
  <c r="P33" i="1"/>
  <c r="O33" i="1" s="1"/>
  <c r="P3" i="1" l="1"/>
  <c r="O3" i="1" s="1"/>
  <c r="N33" i="1" l="1"/>
</calcChain>
</file>

<file path=xl/sharedStrings.xml><?xml version="1.0" encoding="utf-8"?>
<sst xmlns="http://schemas.openxmlformats.org/spreadsheetml/2006/main" count="102" uniqueCount="70">
  <si>
    <t>Target Value Cost Model</t>
  </si>
  <si>
    <t>Construction</t>
  </si>
  <si>
    <t>Foundations</t>
  </si>
  <si>
    <t>Superstructure</t>
  </si>
  <si>
    <t>Exterior Enclosure</t>
  </si>
  <si>
    <t>Roofing &amp; Waterproofing</t>
  </si>
  <si>
    <t>Interior Construction</t>
  </si>
  <si>
    <t>Stairs</t>
  </si>
  <si>
    <t>Plumbing</t>
  </si>
  <si>
    <t>HVAC</t>
  </si>
  <si>
    <t>Fire Protections Systems</t>
  </si>
  <si>
    <t xml:space="preserve">Electrical </t>
  </si>
  <si>
    <t>Square Ft Cost</t>
  </si>
  <si>
    <t>Total $</t>
  </si>
  <si>
    <t>Construction  MACC</t>
  </si>
  <si>
    <t>Square Ft Cost-12000/4000</t>
  </si>
  <si>
    <t>GC's, OH &amp; P.Bonds</t>
  </si>
  <si>
    <t>Cost Model - Target Value based on $3 Mil budget</t>
  </si>
  <si>
    <t>Sub-total Hard Cost</t>
  </si>
  <si>
    <t>Escalation</t>
  </si>
  <si>
    <t xml:space="preserve"> </t>
  </si>
  <si>
    <t>USC 10000 square ft childcenter in shell space</t>
  </si>
  <si>
    <t>Percentage of cost of project</t>
  </si>
  <si>
    <t>Item</t>
  </si>
  <si>
    <t>Code</t>
  </si>
  <si>
    <t>Site Preparation</t>
  </si>
  <si>
    <t>Site Improvements</t>
  </si>
  <si>
    <t>Site Mechanical Utilities</t>
  </si>
  <si>
    <t>Site Electrical Utilities</t>
  </si>
  <si>
    <t>Other Site Conditions</t>
  </si>
  <si>
    <t>Basement Construction</t>
  </si>
  <si>
    <t>Conveying Equipment</t>
  </si>
  <si>
    <t>Special Construction</t>
  </si>
  <si>
    <t>Selective Demolitoin</t>
  </si>
  <si>
    <t>Movable Equipment</t>
  </si>
  <si>
    <t>Furnishings Cost.</t>
  </si>
  <si>
    <t>MACC</t>
  </si>
  <si>
    <t>Benchmark Project #1</t>
  </si>
  <si>
    <t>Square Ft Cost  ______/_______</t>
  </si>
  <si>
    <t>Square Ft Cost  
_______/_______</t>
  </si>
  <si>
    <t>Square Ft Cost-
_______/_________</t>
  </si>
  <si>
    <t>Benchmark Project #2</t>
  </si>
  <si>
    <t>Benchmark Project #3</t>
  </si>
  <si>
    <t>Benchmark Project #4</t>
  </si>
  <si>
    <t>Benchmark Project #5</t>
  </si>
  <si>
    <t>Benchmark Project #6</t>
  </si>
  <si>
    <t>Design Tracking Model Updated based on Design progress.</t>
  </si>
  <si>
    <t xml:space="preserve"> Established Target Value Model (Established via Benchmark analysis)</t>
  </si>
  <si>
    <t>Contingency to design/ Or Alternates</t>
  </si>
  <si>
    <t>G10</t>
  </si>
  <si>
    <t>G20</t>
  </si>
  <si>
    <t>G30</t>
  </si>
  <si>
    <t>G40</t>
  </si>
  <si>
    <t>G90</t>
  </si>
  <si>
    <t>A10</t>
  </si>
  <si>
    <t>A20</t>
  </si>
  <si>
    <t>B10</t>
  </si>
  <si>
    <t>B20</t>
  </si>
  <si>
    <t>B30</t>
  </si>
  <si>
    <t>C10</t>
  </si>
  <si>
    <t>C20</t>
  </si>
  <si>
    <t>D10</t>
  </si>
  <si>
    <t>D20</t>
  </si>
  <si>
    <t>D30</t>
  </si>
  <si>
    <t>D40</t>
  </si>
  <si>
    <t>D60</t>
  </si>
  <si>
    <t>F10</t>
  </si>
  <si>
    <t>F20</t>
  </si>
  <si>
    <t>E10</t>
  </si>
  <si>
    <t>E20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</si>
</sst>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44" fontId="0" fillId="0" borderId="0" xfId="0" applyNumberFormat="1"/>
    <xf numFmtId="0" fontId="0" fillId="0" borderId="3" xfId="0" applyBorder="1" applyAlignment="1">
      <alignment textRotation="90" wrapText="1"/>
    </xf>
    <xf numFmtId="0" fontId="0" fillId="0" borderId="4" xfId="0" applyBorder="1" applyAlignment="1">
      <alignment textRotation="90" wrapText="1"/>
    </xf>
    <xf numFmtId="44" fontId="0" fillId="0" borderId="3" xfId="0" applyNumberFormat="1" applyBorder="1"/>
    <xf numFmtId="164" fontId="2" fillId="0" borderId="4" xfId="0" applyNumberFormat="1" applyFont="1" applyBorder="1"/>
    <xf numFmtId="164" fontId="0" fillId="0" borderId="4" xfId="1" applyNumberFormat="1" applyFont="1" applyBorder="1"/>
    <xf numFmtId="44" fontId="0" fillId="0" borderId="4" xfId="1" applyFont="1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44" fontId="2" fillId="0" borderId="3" xfId="0" applyNumberFormat="1" applyFont="1" applyBorder="1"/>
    <xf numFmtId="0" fontId="0" fillId="0" borderId="5" xfId="0" applyBorder="1"/>
    <xf numFmtId="0" fontId="0" fillId="0" borderId="6" xfId="0" applyBorder="1"/>
    <xf numFmtId="164" fontId="2" fillId="0" borderId="4" xfId="0" applyNumberFormat="1" applyFont="1" applyBorder="1" applyAlignment="1">
      <alignment wrapText="1"/>
    </xf>
    <xf numFmtId="164" fontId="2" fillId="0" borderId="4" xfId="1" applyNumberFormat="1" applyFont="1" applyBorder="1"/>
    <xf numFmtId="0" fontId="2" fillId="0" borderId="0" xfId="0" applyFont="1"/>
    <xf numFmtId="44" fontId="0" fillId="0" borderId="3" xfId="1" applyFont="1" applyBorder="1" applyAlignment="1">
      <alignment wrapText="1"/>
    </xf>
    <xf numFmtId="44" fontId="0" fillId="0" borderId="3" xfId="1" applyFont="1" applyBorder="1"/>
    <xf numFmtId="44" fontId="2" fillId="0" borderId="4" xfId="1" applyFont="1" applyBorder="1"/>
    <xf numFmtId="44" fontId="0" fillId="0" borderId="3" xfId="1" applyFont="1" applyBorder="1" applyAlignment="1"/>
    <xf numFmtId="44" fontId="0" fillId="0" borderId="3" xfId="1" applyFont="1" applyBorder="1" applyAlignment="1">
      <alignment horizontal="right" wrapText="1"/>
    </xf>
    <xf numFmtId="44" fontId="2" fillId="0" borderId="3" xfId="1" applyFont="1" applyBorder="1"/>
    <xf numFmtId="44" fontId="2" fillId="0" borderId="3" xfId="1" applyFont="1" applyBorder="1" applyAlignment="1"/>
    <xf numFmtId="164" fontId="2" fillId="0" borderId="4" xfId="1" applyNumberFormat="1" applyFont="1" applyBorder="1" applyAlignment="1">
      <alignment wrapText="1"/>
    </xf>
    <xf numFmtId="164" fontId="0" fillId="0" borderId="4" xfId="1" applyNumberFormat="1" applyFont="1" applyBorder="1" applyAlignment="1">
      <alignment wrapText="1"/>
    </xf>
    <xf numFmtId="164" fontId="0" fillId="0" borderId="4" xfId="1" applyNumberFormat="1" applyFont="1" applyBorder="1" applyAlignment="1"/>
    <xf numFmtId="164" fontId="0" fillId="0" borderId="4" xfId="1" applyNumberFormat="1" applyFont="1" applyBorder="1" applyAlignment="1">
      <alignment horizontal="right" wrapText="1"/>
    </xf>
    <xf numFmtId="164" fontId="2" fillId="0" borderId="4" xfId="1" applyNumberFormat="1" applyFont="1" applyBorder="1" applyAlignment="1"/>
    <xf numFmtId="0" fontId="2" fillId="0" borderId="3" xfId="0" applyFont="1" applyBorder="1"/>
    <xf numFmtId="0" fontId="2" fillId="0" borderId="4" xfId="0" applyFont="1" applyBorder="1"/>
    <xf numFmtId="0" fontId="0" fillId="0" borderId="7" xfId="0" applyBorder="1" applyAlignment="1">
      <alignment textRotation="90" wrapText="1"/>
    </xf>
    <xf numFmtId="0" fontId="0" fillId="0" borderId="8" xfId="0" applyBorder="1" applyAlignment="1">
      <alignment textRotation="90" wrapText="1"/>
    </xf>
    <xf numFmtId="164" fontId="2" fillId="0" borderId="4" xfId="12" applyNumberFormat="1" applyFont="1" applyBorder="1"/>
    <xf numFmtId="0" fontId="0" fillId="0" borderId="10" xfId="0" applyBorder="1" applyAlignment="1">
      <alignment textRotation="90" wrapText="1"/>
    </xf>
    <xf numFmtId="0" fontId="0" fillId="0" borderId="11" xfId="0" applyBorder="1" applyAlignment="1">
      <alignment textRotation="90" wrapText="1"/>
    </xf>
    <xf numFmtId="44" fontId="0" fillId="0" borderId="3" xfId="0" applyNumberFormat="1" applyBorder="1" applyAlignment="1">
      <alignment wrapText="1"/>
    </xf>
    <xf numFmtId="164" fontId="0" fillId="0" borderId="3" xfId="1" applyNumberFormat="1" applyFont="1" applyBorder="1"/>
    <xf numFmtId="44" fontId="0" fillId="0" borderId="3" xfId="1" applyNumberFormat="1" applyFont="1" applyBorder="1"/>
    <xf numFmtId="44" fontId="2" fillId="0" borderId="3" xfId="12" applyNumberFormat="1" applyFont="1" applyBorder="1"/>
    <xf numFmtId="44" fontId="0" fillId="0" borderId="4" xfId="1" applyFont="1" applyBorder="1" applyAlignment="1">
      <alignment wrapText="1"/>
    </xf>
    <xf numFmtId="9" fontId="2" fillId="0" borderId="11" xfId="13" applyFont="1" applyBorder="1" applyAlignment="1">
      <alignment wrapText="1"/>
    </xf>
    <xf numFmtId="9" fontId="2" fillId="0" borderId="11" xfId="13" applyFont="1" applyBorder="1"/>
    <xf numFmtId="9" fontId="0" fillId="0" borderId="11" xfId="13" applyFont="1" applyBorder="1"/>
    <xf numFmtId="0" fontId="0" fillId="2" borderId="3" xfId="0" applyFill="1" applyBorder="1" applyAlignment="1">
      <alignment textRotation="90" wrapText="1"/>
    </xf>
    <xf numFmtId="0" fontId="0" fillId="2" borderId="4" xfId="0" applyFill="1" applyBorder="1" applyAlignment="1">
      <alignment textRotation="90" wrapText="1"/>
    </xf>
    <xf numFmtId="44" fontId="0" fillId="2" borderId="3" xfId="0" applyNumberFormat="1" applyFill="1" applyBorder="1" applyAlignment="1">
      <alignment wrapText="1"/>
    </xf>
    <xf numFmtId="164" fontId="2" fillId="2" borderId="4" xfId="0" applyNumberFormat="1" applyFont="1" applyFill="1" applyBorder="1" applyAlignment="1">
      <alignment wrapText="1"/>
    </xf>
    <xf numFmtId="44" fontId="0" fillId="2" borderId="3" xfId="0" applyNumberFormat="1" applyFill="1" applyBorder="1"/>
    <xf numFmtId="164" fontId="0" fillId="2" borderId="4" xfId="1" applyNumberFormat="1" applyFont="1" applyFill="1" applyBorder="1"/>
    <xf numFmtId="0" fontId="0" fillId="2" borderId="3" xfId="0" applyFill="1" applyBorder="1"/>
    <xf numFmtId="0" fontId="0" fillId="2" borderId="4" xfId="0" applyFill="1" applyBorder="1"/>
    <xf numFmtId="164" fontId="0" fillId="2" borderId="4" xfId="0" applyNumberFormat="1" applyFill="1" applyBorder="1"/>
    <xf numFmtId="164" fontId="2" fillId="2" borderId="4" xfId="12" applyNumberFormat="1" applyFont="1" applyFill="1" applyBorder="1"/>
    <xf numFmtId="0" fontId="2" fillId="2" borderId="3" xfId="0" applyFont="1" applyFill="1" applyBorder="1"/>
    <xf numFmtId="164" fontId="2" fillId="2" borderId="4" xfId="0" applyNumberFormat="1" applyFont="1" applyFill="1" applyBorder="1"/>
    <xf numFmtId="43" fontId="2" fillId="2" borderId="3" xfId="0" applyNumberFormat="1" applyFont="1" applyFill="1" applyBorder="1"/>
    <xf numFmtId="0" fontId="0" fillId="2" borderId="0" xfId="0" applyFill="1"/>
    <xf numFmtId="0" fontId="2" fillId="0" borderId="12" xfId="0" applyFont="1" applyBorder="1"/>
    <xf numFmtId="0" fontId="0" fillId="0" borderId="12" xfId="0" applyBorder="1"/>
    <xf numFmtId="0" fontId="3" fillId="0" borderId="12" xfId="0" applyFont="1" applyBorder="1"/>
    <xf numFmtId="0" fontId="0" fillId="0" borderId="1" xfId="0" applyBorder="1"/>
    <xf numFmtId="0" fontId="0" fillId="0" borderId="13" xfId="0" applyBorder="1"/>
    <xf numFmtId="0" fontId="0" fillId="0" borderId="14" xfId="0" applyBorder="1"/>
    <xf numFmtId="0" fontId="2" fillId="0" borderId="14" xfId="0" applyFont="1" applyBorder="1"/>
    <xf numFmtId="0" fontId="0" fillId="0" borderId="12" xfId="0" applyFont="1" applyBorder="1"/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textRotation="90" wrapText="1"/>
    </xf>
    <xf numFmtId="0" fontId="0" fillId="0" borderId="2" xfId="0" applyBorder="1" applyAlignment="1">
      <alignment textRotation="90" wrapText="1"/>
    </xf>
    <xf numFmtId="0" fontId="0" fillId="0" borderId="1" xfId="0" applyBorder="1" applyAlignment="1">
      <alignment textRotation="90"/>
    </xf>
    <xf numFmtId="0" fontId="0" fillId="0" borderId="2" xfId="0" applyBorder="1" applyAlignment="1">
      <alignment textRotation="90"/>
    </xf>
    <xf numFmtId="0" fontId="0" fillId="0" borderId="7" xfId="0" applyBorder="1" applyAlignment="1">
      <alignment textRotation="90" wrapText="1"/>
    </xf>
    <xf numFmtId="0" fontId="0" fillId="0" borderId="8" xfId="0" applyBorder="1" applyAlignment="1">
      <alignment textRotation="90" wrapText="1"/>
    </xf>
    <xf numFmtId="0" fontId="0" fillId="2" borderId="1" xfId="0" applyFill="1" applyBorder="1" applyAlignment="1">
      <alignment textRotation="90" wrapText="1"/>
    </xf>
    <xf numFmtId="0" fontId="0" fillId="2" borderId="2" xfId="0" applyFill="1" applyBorder="1" applyAlignment="1">
      <alignment textRotation="90" wrapText="1"/>
    </xf>
  </cellXfs>
  <cellStyles count="14">
    <cellStyle name="Comma" xfId="12" builtinId="3"/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Percent" xfId="1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9"/>
  <sheetViews>
    <sheetView tabSelected="1" zoomScaleNormal="100" workbookViewId="0">
      <selection activeCell="B26" sqref="B26"/>
    </sheetView>
  </sheetViews>
  <sheetFormatPr defaultColWidth="8.85546875" defaultRowHeight="15" x14ac:dyDescent="0.25"/>
  <cols>
    <col min="1" max="1" width="5.140625" customWidth="1"/>
    <col min="2" max="2" width="5.7109375" customWidth="1"/>
    <col min="3" max="3" width="33.28515625" customWidth="1"/>
    <col min="4" max="4" width="11" hidden="1" customWidth="1"/>
    <col min="5" max="5" width="12.85546875" hidden="1" customWidth="1"/>
    <col min="6" max="7" width="8.85546875" hidden="1" customWidth="1"/>
    <col min="8" max="8" width="6" customWidth="1"/>
    <col min="9" max="9" width="11" customWidth="1"/>
    <col min="10" max="10" width="14.140625" customWidth="1"/>
    <col min="11" max="11" width="6" customWidth="1"/>
    <col min="12" max="12" width="8.85546875" style="57" customWidth="1"/>
    <col min="13" max="13" width="14.140625" style="57" customWidth="1"/>
    <col min="14" max="14" width="6" customWidth="1"/>
    <col min="15" max="16" width="14.140625" customWidth="1"/>
    <col min="17" max="17" width="6" customWidth="1"/>
    <col min="18" max="18" width="9.28515625" bestFit="1" customWidth="1"/>
    <col min="19" max="19" width="14.28515625" bestFit="1" customWidth="1"/>
    <col min="20" max="20" width="6" customWidth="1"/>
    <col min="21" max="22" width="14.85546875" customWidth="1"/>
    <col min="23" max="24" width="11.28515625" hidden="1" customWidth="1"/>
    <col min="25" max="25" width="6" customWidth="1"/>
    <col min="26" max="27" width="11.28515625" customWidth="1"/>
    <col min="28" max="28" width="6" customWidth="1"/>
    <col min="30" max="30" width="14.28515625" bestFit="1" customWidth="1"/>
    <col min="31" max="31" width="6" customWidth="1"/>
    <col min="32" max="32" width="11.7109375" customWidth="1"/>
    <col min="33" max="33" width="14.28515625" customWidth="1"/>
    <col min="34" max="34" width="13.140625" bestFit="1" customWidth="1"/>
  </cols>
  <sheetData>
    <row r="1" spans="1:34" ht="88.5" customHeight="1" x14ac:dyDescent="0.25">
      <c r="C1" s="12"/>
      <c r="D1" s="68" t="s">
        <v>17</v>
      </c>
      <c r="E1" s="69"/>
      <c r="F1" s="70" t="s">
        <v>0</v>
      </c>
      <c r="G1" s="71"/>
      <c r="H1" s="34" t="s">
        <v>22</v>
      </c>
      <c r="I1" s="68" t="s">
        <v>46</v>
      </c>
      <c r="J1" s="69"/>
      <c r="K1" s="34" t="s">
        <v>22</v>
      </c>
      <c r="L1" s="74" t="s">
        <v>47</v>
      </c>
      <c r="M1" s="75"/>
      <c r="N1" s="34" t="s">
        <v>22</v>
      </c>
      <c r="O1" s="72" t="s">
        <v>37</v>
      </c>
      <c r="P1" s="73"/>
      <c r="Q1" s="34" t="s">
        <v>22</v>
      </c>
      <c r="R1" s="68" t="s">
        <v>41</v>
      </c>
      <c r="S1" s="69"/>
      <c r="T1" s="34" t="s">
        <v>22</v>
      </c>
      <c r="U1" s="72" t="s">
        <v>42</v>
      </c>
      <c r="V1" s="73"/>
      <c r="W1" s="31" t="s">
        <v>21</v>
      </c>
      <c r="X1" s="32"/>
      <c r="Y1" s="34" t="s">
        <v>22</v>
      </c>
      <c r="Z1" s="72" t="s">
        <v>43</v>
      </c>
      <c r="AA1" s="73"/>
      <c r="AB1" s="34" t="s">
        <v>22</v>
      </c>
      <c r="AC1" s="72" t="s">
        <v>44</v>
      </c>
      <c r="AD1" s="73"/>
      <c r="AE1" s="34" t="s">
        <v>22</v>
      </c>
      <c r="AF1" s="68" t="s">
        <v>45</v>
      </c>
      <c r="AG1" s="69"/>
    </row>
    <row r="2" spans="1:34" ht="88.5" customHeight="1" x14ac:dyDescent="0.25">
      <c r="C2" s="13"/>
      <c r="D2" s="2" t="s">
        <v>15</v>
      </c>
      <c r="E2" s="3" t="s">
        <v>13</v>
      </c>
      <c r="F2" s="2" t="s">
        <v>12</v>
      </c>
      <c r="G2" s="3" t="s">
        <v>13</v>
      </c>
      <c r="H2" s="35"/>
      <c r="I2" s="2" t="s">
        <v>40</v>
      </c>
      <c r="J2" s="3" t="s">
        <v>13</v>
      </c>
      <c r="K2" s="35"/>
      <c r="L2" s="44" t="s">
        <v>39</v>
      </c>
      <c r="M2" s="45" t="s">
        <v>13</v>
      </c>
      <c r="N2" s="35"/>
      <c r="O2" s="2" t="s">
        <v>38</v>
      </c>
      <c r="P2" s="3" t="s">
        <v>13</v>
      </c>
      <c r="Q2" s="35"/>
      <c r="R2" s="2" t="s">
        <v>38</v>
      </c>
      <c r="S2" s="3" t="s">
        <v>13</v>
      </c>
      <c r="T2" s="35"/>
      <c r="U2" s="2" t="s">
        <v>38</v>
      </c>
      <c r="V2" s="3" t="s">
        <v>13</v>
      </c>
      <c r="W2" s="2"/>
      <c r="X2" s="3"/>
      <c r="Y2" s="35"/>
      <c r="Z2" s="2" t="s">
        <v>38</v>
      </c>
      <c r="AA2" s="3" t="s">
        <v>13</v>
      </c>
      <c r="AB2" s="35"/>
      <c r="AC2" s="2" t="s">
        <v>38</v>
      </c>
      <c r="AD2" s="3" t="s">
        <v>13</v>
      </c>
      <c r="AE2" s="35"/>
      <c r="AF2" s="2" t="s">
        <v>38</v>
      </c>
      <c r="AG2" s="3" t="s">
        <v>13</v>
      </c>
    </row>
    <row r="3" spans="1:34" ht="31.5" customHeight="1" thickBot="1" x14ac:dyDescent="0.3">
      <c r="C3" s="13" t="s">
        <v>36</v>
      </c>
      <c r="D3" s="2"/>
      <c r="E3" s="14" t="e">
        <f>#REF!+#REF!+#REF!</f>
        <v>#REF!</v>
      </c>
      <c r="F3" s="2"/>
      <c r="G3" s="3"/>
      <c r="H3" s="41">
        <v>1</v>
      </c>
      <c r="I3" s="17" t="e">
        <f>J3/12000</f>
        <v>#REF!</v>
      </c>
      <c r="J3" s="24" t="e">
        <f>#REF!+#REF!+#REF!</f>
        <v>#REF!</v>
      </c>
      <c r="K3" s="41">
        <v>1</v>
      </c>
      <c r="L3" s="46" t="e">
        <f>M3/11891</f>
        <v>#REF!</v>
      </c>
      <c r="M3" s="47" t="e">
        <f>#REF!+#REF!+#REF!</f>
        <v>#REF!</v>
      </c>
      <c r="N3" s="41">
        <v>1</v>
      </c>
      <c r="O3" s="36" t="e">
        <f>P3/5945.5</f>
        <v>#REF!</v>
      </c>
      <c r="P3" s="24" t="e">
        <f>#REF!+#REF!+#REF!</f>
        <v>#REF!</v>
      </c>
      <c r="Q3" s="41">
        <v>1</v>
      </c>
      <c r="R3" s="17"/>
      <c r="S3" s="25"/>
      <c r="T3" s="41">
        <v>1</v>
      </c>
      <c r="U3" s="17"/>
      <c r="V3" s="40"/>
      <c r="W3" s="17"/>
      <c r="X3" s="40"/>
      <c r="Y3" s="41">
        <v>1</v>
      </c>
      <c r="Z3" s="17"/>
      <c r="AA3" s="40"/>
      <c r="AB3" s="41">
        <v>1</v>
      </c>
      <c r="AC3" s="17"/>
      <c r="AD3" s="40"/>
      <c r="AE3" s="41">
        <v>1</v>
      </c>
      <c r="AF3" s="17"/>
      <c r="AG3" s="24"/>
    </row>
    <row r="4" spans="1:34" x14ac:dyDescent="0.25">
      <c r="A4" s="61" t="s">
        <v>23</v>
      </c>
      <c r="B4" s="62" t="s">
        <v>24</v>
      </c>
      <c r="C4" s="58" t="s">
        <v>1</v>
      </c>
      <c r="D4" s="8"/>
      <c r="E4" s="9"/>
      <c r="F4" s="8"/>
      <c r="G4" s="9"/>
      <c r="H4" s="43"/>
      <c r="I4" s="18"/>
      <c r="J4" s="6"/>
      <c r="K4" s="43"/>
      <c r="L4" s="50"/>
      <c r="M4" s="51"/>
      <c r="N4" s="43"/>
      <c r="O4" s="8"/>
      <c r="P4" s="9"/>
      <c r="Q4" s="43"/>
      <c r="R4" s="20"/>
      <c r="S4" s="26"/>
      <c r="T4" s="43"/>
      <c r="U4" s="18"/>
      <c r="V4" s="7"/>
      <c r="W4" s="18"/>
      <c r="X4" s="7"/>
      <c r="Y4" s="43"/>
      <c r="Z4" s="18"/>
      <c r="AA4" s="7"/>
      <c r="AB4" s="43"/>
      <c r="AC4" s="18"/>
      <c r="AD4" s="7"/>
      <c r="AE4" s="43"/>
      <c r="AF4" s="18"/>
      <c r="AG4" s="7"/>
    </row>
    <row r="5" spans="1:34" x14ac:dyDescent="0.25">
      <c r="A5" s="8">
        <v>1</v>
      </c>
      <c r="B5" s="63" t="s">
        <v>49</v>
      </c>
      <c r="C5" s="65" t="s">
        <v>25</v>
      </c>
      <c r="D5" s="8"/>
      <c r="E5" s="9"/>
      <c r="F5" s="8"/>
      <c r="G5" s="9"/>
      <c r="H5" s="43"/>
      <c r="I5" s="18"/>
      <c r="J5" s="6"/>
      <c r="K5" s="43"/>
      <c r="L5" s="50"/>
      <c r="M5" s="51"/>
      <c r="N5" s="43"/>
      <c r="O5" s="8"/>
      <c r="P5" s="9"/>
      <c r="Q5" s="43"/>
      <c r="R5" s="20"/>
      <c r="S5" s="26"/>
      <c r="T5" s="43"/>
      <c r="U5" s="18"/>
      <c r="V5" s="7"/>
      <c r="W5" s="18"/>
      <c r="X5" s="7"/>
      <c r="Y5" s="43"/>
      <c r="Z5" s="18"/>
      <c r="AA5" s="7"/>
      <c r="AB5" s="43"/>
      <c r="AC5" s="18"/>
      <c r="AD5" s="7"/>
      <c r="AE5" s="43"/>
      <c r="AF5" s="18"/>
      <c r="AG5" s="7"/>
    </row>
    <row r="6" spans="1:34" x14ac:dyDescent="0.25">
      <c r="A6" s="8">
        <v>2</v>
      </c>
      <c r="B6" s="63" t="s">
        <v>50</v>
      </c>
      <c r="C6" s="65" t="s">
        <v>26</v>
      </c>
      <c r="D6" s="8"/>
      <c r="E6" s="9"/>
      <c r="F6" s="8"/>
      <c r="G6" s="9"/>
      <c r="H6" s="43"/>
      <c r="I6" s="18"/>
      <c r="J6" s="6"/>
      <c r="K6" s="43"/>
      <c r="L6" s="50"/>
      <c r="M6" s="51"/>
      <c r="N6" s="43"/>
      <c r="O6" s="8"/>
      <c r="P6" s="9"/>
      <c r="Q6" s="43"/>
      <c r="R6" s="20"/>
      <c r="S6" s="26"/>
      <c r="T6" s="43"/>
      <c r="U6" s="18"/>
      <c r="V6" s="7"/>
      <c r="W6" s="18"/>
      <c r="X6" s="7"/>
      <c r="Y6" s="43"/>
      <c r="Z6" s="18"/>
      <c r="AA6" s="7"/>
      <c r="AB6" s="43"/>
      <c r="AC6" s="18"/>
      <c r="AD6" s="7"/>
      <c r="AE6" s="43"/>
      <c r="AF6" s="18"/>
      <c r="AG6" s="7"/>
    </row>
    <row r="7" spans="1:34" x14ac:dyDescent="0.25">
      <c r="A7" s="8">
        <v>3</v>
      </c>
      <c r="B7" s="63" t="s">
        <v>51</v>
      </c>
      <c r="C7" s="65" t="s">
        <v>27</v>
      </c>
      <c r="D7" s="8"/>
      <c r="E7" s="9"/>
      <c r="F7" s="8"/>
      <c r="G7" s="9"/>
      <c r="H7" s="43"/>
      <c r="I7" s="18"/>
      <c r="J7" s="6"/>
      <c r="K7" s="43"/>
      <c r="L7" s="50"/>
      <c r="M7" s="51"/>
      <c r="N7" s="43"/>
      <c r="O7" s="8"/>
      <c r="P7" s="9"/>
      <c r="Q7" s="43"/>
      <c r="R7" s="20"/>
      <c r="S7" s="26"/>
      <c r="T7" s="43"/>
      <c r="U7" s="18"/>
      <c r="V7" s="7"/>
      <c r="W7" s="18"/>
      <c r="X7" s="7"/>
      <c r="Y7" s="43"/>
      <c r="Z7" s="18"/>
      <c r="AA7" s="7"/>
      <c r="AB7" s="43"/>
      <c r="AC7" s="18"/>
      <c r="AD7" s="7"/>
      <c r="AE7" s="43"/>
      <c r="AF7" s="18"/>
      <c r="AG7" s="7"/>
    </row>
    <row r="8" spans="1:34" x14ac:dyDescent="0.25">
      <c r="A8" s="8">
        <v>4</v>
      </c>
      <c r="B8" s="63" t="s">
        <v>52</v>
      </c>
      <c r="C8" s="65" t="s">
        <v>28</v>
      </c>
      <c r="D8" s="8"/>
      <c r="E8" s="9"/>
      <c r="F8" s="8"/>
      <c r="G8" s="9"/>
      <c r="H8" s="43"/>
      <c r="I8" s="18"/>
      <c r="J8" s="6"/>
      <c r="K8" s="43"/>
      <c r="L8" s="50"/>
      <c r="M8" s="51"/>
      <c r="N8" s="43"/>
      <c r="O8" s="8"/>
      <c r="P8" s="9"/>
      <c r="Q8" s="43"/>
      <c r="R8" s="20"/>
      <c r="S8" s="26"/>
      <c r="T8" s="43"/>
      <c r="U8" s="18"/>
      <c r="V8" s="7"/>
      <c r="W8" s="18"/>
      <c r="X8" s="7"/>
      <c r="Y8" s="43"/>
      <c r="Z8" s="18"/>
      <c r="AA8" s="7"/>
      <c r="AB8" s="43"/>
      <c r="AC8" s="18"/>
      <c r="AD8" s="7"/>
      <c r="AE8" s="43"/>
      <c r="AF8" s="18"/>
      <c r="AG8" s="7"/>
    </row>
    <row r="9" spans="1:34" x14ac:dyDescent="0.25">
      <c r="A9" s="8">
        <v>5</v>
      </c>
      <c r="B9" s="63" t="s">
        <v>53</v>
      </c>
      <c r="C9" s="65" t="s">
        <v>29</v>
      </c>
      <c r="D9" s="8"/>
      <c r="E9" s="9"/>
      <c r="F9" s="8"/>
      <c r="G9" s="9"/>
      <c r="H9" s="43"/>
      <c r="I9" s="18"/>
      <c r="J9" s="6"/>
      <c r="K9" s="43"/>
      <c r="L9" s="50"/>
      <c r="M9" s="51"/>
      <c r="N9" s="43"/>
      <c r="O9" s="8"/>
      <c r="P9" s="9"/>
      <c r="Q9" s="43"/>
      <c r="R9" s="20"/>
      <c r="S9" s="26"/>
      <c r="T9" s="43"/>
      <c r="U9" s="18"/>
      <c r="V9" s="7"/>
      <c r="W9" s="18"/>
      <c r="X9" s="7"/>
      <c r="Y9" s="43"/>
      <c r="Z9" s="18"/>
      <c r="AA9" s="7"/>
      <c r="AB9" s="43"/>
      <c r="AC9" s="18"/>
      <c r="AD9" s="7"/>
      <c r="AE9" s="43"/>
      <c r="AF9" s="18"/>
      <c r="AG9" s="7"/>
    </row>
    <row r="10" spans="1:34" x14ac:dyDescent="0.25">
      <c r="A10" s="8">
        <v>6</v>
      </c>
      <c r="B10" s="63" t="s">
        <v>54</v>
      </c>
      <c r="C10" s="59" t="s">
        <v>2</v>
      </c>
      <c r="D10" s="4">
        <f>E10/12500</f>
        <v>0</v>
      </c>
      <c r="E10" s="6">
        <v>0</v>
      </c>
      <c r="F10" s="8"/>
      <c r="G10" s="9"/>
      <c r="H10" s="43"/>
      <c r="I10" s="18"/>
      <c r="J10" s="6"/>
      <c r="K10" s="43"/>
      <c r="L10" s="48"/>
      <c r="M10" s="49"/>
      <c r="N10" s="43"/>
      <c r="O10" s="37"/>
      <c r="P10" s="6"/>
      <c r="Q10" s="43"/>
      <c r="R10" s="21"/>
      <c r="S10" s="27"/>
      <c r="T10" s="43"/>
      <c r="U10" s="18"/>
      <c r="V10" s="7"/>
      <c r="W10" s="18"/>
      <c r="X10" s="7"/>
      <c r="Y10" s="43"/>
      <c r="Z10" s="18"/>
      <c r="AA10" s="7"/>
      <c r="AB10" s="43"/>
      <c r="AC10" s="18"/>
      <c r="AD10" s="7"/>
      <c r="AE10" s="43"/>
      <c r="AF10" s="18"/>
      <c r="AG10" s="7"/>
    </row>
    <row r="11" spans="1:34" x14ac:dyDescent="0.25">
      <c r="A11" s="8">
        <v>7</v>
      </c>
      <c r="B11" s="63" t="s">
        <v>55</v>
      </c>
      <c r="C11" s="59" t="s">
        <v>30</v>
      </c>
      <c r="D11" s="4"/>
      <c r="E11" s="6"/>
      <c r="F11" s="8"/>
      <c r="G11" s="9"/>
      <c r="H11" s="43"/>
      <c r="I11" s="18"/>
      <c r="J11" s="6"/>
      <c r="K11" s="43"/>
      <c r="L11" s="48"/>
      <c r="M11" s="49"/>
      <c r="N11" s="43"/>
      <c r="O11" s="37"/>
      <c r="P11" s="6"/>
      <c r="Q11" s="43"/>
      <c r="R11" s="21"/>
      <c r="S11" s="27"/>
      <c r="T11" s="43"/>
      <c r="U11" s="18"/>
      <c r="V11" s="7"/>
      <c r="W11" s="18"/>
      <c r="X11" s="7"/>
      <c r="Y11" s="43"/>
      <c r="Z11" s="18"/>
      <c r="AA11" s="7"/>
      <c r="AB11" s="43"/>
      <c r="AC11" s="18"/>
      <c r="AD11" s="7"/>
      <c r="AE11" s="43"/>
      <c r="AF11" s="18"/>
      <c r="AG11" s="7"/>
    </row>
    <row r="12" spans="1:34" x14ac:dyDescent="0.25">
      <c r="A12" s="8">
        <v>8</v>
      </c>
      <c r="B12" s="63" t="s">
        <v>56</v>
      </c>
      <c r="C12" s="59" t="s">
        <v>3</v>
      </c>
      <c r="D12" s="4">
        <f t="shared" ref="D12" si="0">E12/12500</f>
        <v>0</v>
      </c>
      <c r="E12" s="6">
        <v>0</v>
      </c>
      <c r="F12" s="8"/>
      <c r="G12" s="9"/>
      <c r="H12" s="43"/>
      <c r="I12" s="18"/>
      <c r="J12" s="6"/>
      <c r="K12" s="43"/>
      <c r="L12" s="48">
        <f>+M12/11891</f>
        <v>0</v>
      </c>
      <c r="M12" s="49"/>
      <c r="N12" s="43"/>
      <c r="O12" s="38">
        <f>+P12/11891</f>
        <v>0</v>
      </c>
      <c r="P12" s="6"/>
      <c r="Q12" s="43"/>
      <c r="R12" s="21"/>
      <c r="S12" s="27"/>
      <c r="T12" s="43"/>
      <c r="U12" s="18">
        <f>V12/9985</f>
        <v>0</v>
      </c>
      <c r="V12" s="7"/>
      <c r="W12" s="18"/>
      <c r="X12" s="7"/>
      <c r="Y12" s="43"/>
      <c r="Z12" s="18"/>
      <c r="AA12" s="7"/>
      <c r="AB12" s="43"/>
      <c r="AC12" s="18"/>
      <c r="AD12" s="7"/>
      <c r="AE12" s="43"/>
      <c r="AF12" s="18"/>
      <c r="AG12" s="7"/>
    </row>
    <row r="13" spans="1:34" x14ac:dyDescent="0.25">
      <c r="A13" s="8">
        <v>9</v>
      </c>
      <c r="B13" s="63" t="s">
        <v>57</v>
      </c>
      <c r="C13" s="59" t="s">
        <v>4</v>
      </c>
      <c r="D13" s="4">
        <f>E13/12000</f>
        <v>1.5075833333333333</v>
      </c>
      <c r="E13" s="6">
        <v>18091</v>
      </c>
      <c r="F13" s="8"/>
      <c r="G13" s="9"/>
      <c r="H13" s="43"/>
      <c r="I13" s="18"/>
      <c r="J13" s="6"/>
      <c r="K13" s="43"/>
      <c r="L13" s="48">
        <f t="shared" ref="L13:L25" si="1">+M13/11891</f>
        <v>0</v>
      </c>
      <c r="M13" s="49"/>
      <c r="N13" s="43"/>
      <c r="O13" s="38">
        <f t="shared" ref="O13:O25" si="2">+P13/11891</f>
        <v>0</v>
      </c>
      <c r="P13" s="6"/>
      <c r="Q13" s="43"/>
      <c r="R13" s="21"/>
      <c r="S13" s="27"/>
      <c r="T13" s="43"/>
      <c r="U13" s="18">
        <f t="shared" ref="U13:U28" si="3">V13/9985</f>
        <v>0</v>
      </c>
      <c r="V13" s="7"/>
      <c r="W13" s="18"/>
      <c r="X13" s="7"/>
      <c r="Y13" s="43"/>
      <c r="Z13" s="18"/>
      <c r="AA13" s="7"/>
      <c r="AB13" s="43"/>
      <c r="AC13" s="18"/>
      <c r="AD13" s="7"/>
      <c r="AE13" s="43"/>
      <c r="AF13" s="18"/>
      <c r="AG13" s="7"/>
    </row>
    <row r="14" spans="1:34" x14ac:dyDescent="0.25">
      <c r="A14" s="8">
        <v>10</v>
      </c>
      <c r="B14" s="63" t="s">
        <v>58</v>
      </c>
      <c r="C14" s="59" t="s">
        <v>5</v>
      </c>
      <c r="D14" s="4">
        <f t="shared" ref="D14:D34" si="4">E14/12000</f>
        <v>1.3969166666666666</v>
      </c>
      <c r="E14" s="6">
        <v>16763</v>
      </c>
      <c r="F14" s="8"/>
      <c r="G14" s="9"/>
      <c r="H14" s="43"/>
      <c r="I14" s="18"/>
      <c r="J14" s="6"/>
      <c r="K14" s="43"/>
      <c r="L14" s="48">
        <f t="shared" si="1"/>
        <v>0</v>
      </c>
      <c r="M14" s="49"/>
      <c r="N14" s="43"/>
      <c r="O14" s="38">
        <f t="shared" si="2"/>
        <v>0</v>
      </c>
      <c r="P14" s="6"/>
      <c r="Q14" s="43"/>
      <c r="R14" s="21"/>
      <c r="S14" s="27"/>
      <c r="T14" s="43"/>
      <c r="U14" s="18">
        <f t="shared" si="3"/>
        <v>0</v>
      </c>
      <c r="V14" s="7"/>
      <c r="W14" s="18"/>
      <c r="X14" s="7"/>
      <c r="Y14" s="43"/>
      <c r="Z14" s="18"/>
      <c r="AA14" s="7"/>
      <c r="AB14" s="43"/>
      <c r="AC14" s="18"/>
      <c r="AD14" s="7"/>
      <c r="AE14" s="43"/>
      <c r="AF14" s="18"/>
      <c r="AG14" s="7"/>
    </row>
    <row r="15" spans="1:34" x14ac:dyDescent="0.25">
      <c r="A15" s="8">
        <v>11</v>
      </c>
      <c r="B15" s="63" t="s">
        <v>59</v>
      </c>
      <c r="C15" s="59" t="s">
        <v>6</v>
      </c>
      <c r="D15" s="4">
        <f t="shared" si="4"/>
        <v>23.156833333333335</v>
      </c>
      <c r="E15" s="6">
        <v>277882</v>
      </c>
      <c r="F15" s="8"/>
      <c r="G15" s="9"/>
      <c r="H15" s="43"/>
      <c r="I15" s="18"/>
      <c r="J15" s="6"/>
      <c r="K15" s="43"/>
      <c r="L15" s="48">
        <f t="shared" si="1"/>
        <v>0</v>
      </c>
      <c r="M15" s="49"/>
      <c r="N15" s="43"/>
      <c r="O15" s="38"/>
      <c r="P15" s="6"/>
      <c r="Q15" s="43"/>
      <c r="R15" s="21"/>
      <c r="S15" s="27"/>
      <c r="T15" s="43"/>
      <c r="U15" s="18">
        <f t="shared" si="3"/>
        <v>0</v>
      </c>
      <c r="V15" s="7"/>
      <c r="W15" s="18"/>
      <c r="X15" s="7"/>
      <c r="Y15" s="43"/>
      <c r="Z15" s="18"/>
      <c r="AA15" s="7"/>
      <c r="AB15" s="43"/>
      <c r="AC15" s="18"/>
      <c r="AD15" s="7"/>
      <c r="AE15" s="43"/>
      <c r="AF15" s="18"/>
      <c r="AG15" s="7"/>
      <c r="AH15" t="s">
        <v>20</v>
      </c>
    </row>
    <row r="16" spans="1:34" x14ac:dyDescent="0.25">
      <c r="A16" s="8">
        <v>12</v>
      </c>
      <c r="B16" s="63" t="s">
        <v>60</v>
      </c>
      <c r="C16" s="59" t="s">
        <v>7</v>
      </c>
      <c r="D16" s="4">
        <f t="shared" si="4"/>
        <v>2.4864999999999999</v>
      </c>
      <c r="E16" s="6">
        <v>29838</v>
      </c>
      <c r="F16" s="8"/>
      <c r="G16" s="9"/>
      <c r="H16" s="43"/>
      <c r="I16" s="18"/>
      <c r="J16" s="6"/>
      <c r="K16" s="43"/>
      <c r="L16" s="48">
        <f t="shared" si="1"/>
        <v>0</v>
      </c>
      <c r="M16" s="49"/>
      <c r="N16" s="43"/>
      <c r="O16" s="38"/>
      <c r="P16" s="6"/>
      <c r="Q16" s="43"/>
      <c r="R16" s="21"/>
      <c r="S16" s="27"/>
      <c r="T16" s="43"/>
      <c r="U16" s="18">
        <f t="shared" si="3"/>
        <v>0</v>
      </c>
      <c r="V16" s="7"/>
      <c r="W16" s="18"/>
      <c r="X16" s="7"/>
      <c r="Y16" s="43"/>
      <c r="Z16" s="18"/>
      <c r="AA16" s="7"/>
      <c r="AB16" s="43"/>
      <c r="AC16" s="18"/>
      <c r="AD16" s="7"/>
      <c r="AE16" s="43"/>
      <c r="AF16" s="18"/>
      <c r="AG16" s="7"/>
      <c r="AH16" t="s">
        <v>20</v>
      </c>
    </row>
    <row r="17" spans="1:34" x14ac:dyDescent="0.25">
      <c r="A17" s="8">
        <v>13</v>
      </c>
      <c r="B17" s="63" t="s">
        <v>61</v>
      </c>
      <c r="C17" s="59" t="s">
        <v>31</v>
      </c>
      <c r="D17" s="4"/>
      <c r="E17" s="6"/>
      <c r="F17" s="8"/>
      <c r="G17" s="9"/>
      <c r="H17" s="43"/>
      <c r="I17" s="18"/>
      <c r="J17" s="6"/>
      <c r="K17" s="43"/>
      <c r="L17" s="48"/>
      <c r="M17" s="49"/>
      <c r="N17" s="43"/>
      <c r="O17" s="38"/>
      <c r="P17" s="6"/>
      <c r="Q17" s="43"/>
      <c r="R17" s="21"/>
      <c r="S17" s="27"/>
      <c r="T17" s="43"/>
      <c r="U17" s="18"/>
      <c r="V17" s="7"/>
      <c r="W17" s="18"/>
      <c r="X17" s="7"/>
      <c r="Y17" s="43"/>
      <c r="Z17" s="18"/>
      <c r="AA17" s="7"/>
      <c r="AB17" s="43"/>
      <c r="AC17" s="18"/>
      <c r="AD17" s="7"/>
      <c r="AE17" s="43"/>
      <c r="AF17" s="18"/>
      <c r="AG17" s="7"/>
    </row>
    <row r="18" spans="1:34" x14ac:dyDescent="0.25">
      <c r="A18" s="8">
        <v>14</v>
      </c>
      <c r="B18" s="63" t="s">
        <v>62</v>
      </c>
      <c r="C18" s="59" t="s">
        <v>8</v>
      </c>
      <c r="D18" s="4">
        <f t="shared" si="4"/>
        <v>13.708333333333334</v>
      </c>
      <c r="E18" s="6">
        <v>164500</v>
      </c>
      <c r="F18" s="8"/>
      <c r="G18" s="9"/>
      <c r="H18" s="43"/>
      <c r="I18" s="18"/>
      <c r="J18" s="6"/>
      <c r="K18" s="43"/>
      <c r="L18" s="48">
        <f t="shared" si="1"/>
        <v>0</v>
      </c>
      <c r="M18" s="49"/>
      <c r="N18" s="43"/>
      <c r="O18" s="38"/>
      <c r="P18" s="6"/>
      <c r="Q18" s="43"/>
      <c r="R18" s="21"/>
      <c r="S18" s="27"/>
      <c r="T18" s="43"/>
      <c r="U18" s="18">
        <f t="shared" si="3"/>
        <v>0</v>
      </c>
      <c r="V18" s="7"/>
      <c r="W18" s="18"/>
      <c r="X18" s="7"/>
      <c r="Y18" s="43"/>
      <c r="Z18" s="18"/>
      <c r="AA18" s="7"/>
      <c r="AB18" s="43"/>
      <c r="AC18" s="18"/>
      <c r="AD18" s="7"/>
      <c r="AE18" s="43"/>
      <c r="AF18" s="18"/>
      <c r="AG18" s="7"/>
      <c r="AH18" t="s">
        <v>20</v>
      </c>
    </row>
    <row r="19" spans="1:34" x14ac:dyDescent="0.25">
      <c r="A19" s="8">
        <v>15</v>
      </c>
      <c r="B19" s="63" t="s">
        <v>63</v>
      </c>
      <c r="C19" s="59" t="s">
        <v>9</v>
      </c>
      <c r="D19" s="4">
        <f t="shared" si="4"/>
        <v>8.3822500000000009</v>
      </c>
      <c r="E19" s="6">
        <v>100587</v>
      </c>
      <c r="F19" s="8"/>
      <c r="G19" s="9"/>
      <c r="H19" s="43"/>
      <c r="I19" s="18"/>
      <c r="J19" s="6"/>
      <c r="K19" s="43"/>
      <c r="L19" s="48">
        <f t="shared" si="1"/>
        <v>0</v>
      </c>
      <c r="M19" s="49"/>
      <c r="N19" s="43"/>
      <c r="O19" s="38"/>
      <c r="P19" s="6"/>
      <c r="Q19" s="43"/>
      <c r="R19" s="21"/>
      <c r="S19" s="27"/>
      <c r="T19" s="43"/>
      <c r="U19" s="18">
        <f t="shared" si="3"/>
        <v>0</v>
      </c>
      <c r="V19" s="7"/>
      <c r="W19" s="18"/>
      <c r="X19" s="7"/>
      <c r="Y19" s="43"/>
      <c r="Z19" s="18"/>
      <c r="AA19" s="7"/>
      <c r="AB19" s="43"/>
      <c r="AC19" s="18"/>
      <c r="AD19" s="7"/>
      <c r="AE19" s="43"/>
      <c r="AF19" s="18"/>
      <c r="AG19" s="7"/>
      <c r="AH19" t="s">
        <v>20</v>
      </c>
    </row>
    <row r="20" spans="1:34" x14ac:dyDescent="0.25">
      <c r="A20" s="8">
        <v>16</v>
      </c>
      <c r="B20" s="63" t="s">
        <v>64</v>
      </c>
      <c r="C20" s="59" t="s">
        <v>10</v>
      </c>
      <c r="D20" s="4">
        <f t="shared" si="4"/>
        <v>2.5416666666666665</v>
      </c>
      <c r="E20" s="6">
        <v>30500</v>
      </c>
      <c r="F20" s="8"/>
      <c r="G20" s="9"/>
      <c r="H20" s="43"/>
      <c r="I20" s="18"/>
      <c r="J20" s="6"/>
      <c r="K20" s="43"/>
      <c r="L20" s="48">
        <f t="shared" si="1"/>
        <v>0</v>
      </c>
      <c r="M20" s="49"/>
      <c r="N20" s="43"/>
      <c r="O20" s="38"/>
      <c r="P20" s="6"/>
      <c r="Q20" s="43"/>
      <c r="R20" s="21"/>
      <c r="S20" s="27"/>
      <c r="T20" s="43"/>
      <c r="U20" s="18">
        <f t="shared" si="3"/>
        <v>0</v>
      </c>
      <c r="V20" s="7"/>
      <c r="W20" s="18"/>
      <c r="X20" s="7"/>
      <c r="Y20" s="43"/>
      <c r="Z20" s="18"/>
      <c r="AA20" s="7"/>
      <c r="AB20" s="43"/>
      <c r="AC20" s="18"/>
      <c r="AD20" s="7"/>
      <c r="AE20" s="43"/>
      <c r="AF20" s="18"/>
      <c r="AG20" s="7"/>
      <c r="AH20" t="s">
        <v>20</v>
      </c>
    </row>
    <row r="21" spans="1:34" x14ac:dyDescent="0.25">
      <c r="A21" s="8">
        <v>17</v>
      </c>
      <c r="B21" s="63" t="s">
        <v>65</v>
      </c>
      <c r="C21" s="59" t="s">
        <v>11</v>
      </c>
      <c r="D21" s="4">
        <f t="shared" si="4"/>
        <v>12.504083333333334</v>
      </c>
      <c r="E21" s="6">
        <v>150049</v>
      </c>
      <c r="F21" s="8"/>
      <c r="G21" s="9"/>
      <c r="H21" s="43"/>
      <c r="I21" s="18"/>
      <c r="J21" s="6"/>
      <c r="K21" s="43"/>
      <c r="L21" s="48">
        <f t="shared" si="1"/>
        <v>0</v>
      </c>
      <c r="M21" s="49"/>
      <c r="N21" s="43"/>
      <c r="O21" s="38"/>
      <c r="P21" s="6"/>
      <c r="Q21" s="43"/>
      <c r="R21" s="21"/>
      <c r="S21" s="27"/>
      <c r="T21" s="43"/>
      <c r="U21" s="18">
        <f t="shared" si="3"/>
        <v>0</v>
      </c>
      <c r="V21" s="7"/>
      <c r="W21" s="18"/>
      <c r="X21" s="7"/>
      <c r="Y21" s="43"/>
      <c r="Z21" s="18"/>
      <c r="AA21" s="7"/>
      <c r="AB21" s="43"/>
      <c r="AC21" s="18"/>
      <c r="AD21" s="7"/>
      <c r="AE21" s="43"/>
      <c r="AF21" s="18"/>
      <c r="AG21" s="7"/>
      <c r="AH21" t="s">
        <v>20</v>
      </c>
    </row>
    <row r="22" spans="1:34" x14ac:dyDescent="0.25">
      <c r="A22" s="8">
        <v>18</v>
      </c>
      <c r="B22" s="63" t="s">
        <v>66</v>
      </c>
      <c r="C22" s="59" t="s">
        <v>32</v>
      </c>
      <c r="D22" s="4">
        <f t="shared" si="4"/>
        <v>1.5075833333333333</v>
      </c>
      <c r="E22" s="6">
        <v>18091</v>
      </c>
      <c r="F22" s="8"/>
      <c r="G22" s="9"/>
      <c r="H22" s="43"/>
      <c r="I22" s="18"/>
      <c r="J22" s="6"/>
      <c r="K22" s="43"/>
      <c r="L22" s="48">
        <f t="shared" si="1"/>
        <v>0</v>
      </c>
      <c r="M22" s="49"/>
      <c r="N22" s="43"/>
      <c r="O22" s="38"/>
      <c r="P22" s="6"/>
      <c r="Q22" s="43"/>
      <c r="R22" s="21"/>
      <c r="S22" s="27"/>
      <c r="T22" s="43"/>
      <c r="U22" s="18">
        <f t="shared" si="3"/>
        <v>0</v>
      </c>
      <c r="V22" s="7"/>
      <c r="W22" s="18"/>
      <c r="X22" s="7"/>
      <c r="Y22" s="43"/>
      <c r="Z22" s="18"/>
      <c r="AA22" s="7"/>
      <c r="AB22" s="43"/>
      <c r="AC22" s="18"/>
      <c r="AD22" s="7"/>
      <c r="AE22" s="43"/>
      <c r="AF22" s="18"/>
      <c r="AG22" s="7"/>
      <c r="AH22" t="s">
        <v>20</v>
      </c>
    </row>
    <row r="23" spans="1:34" x14ac:dyDescent="0.25">
      <c r="A23" s="8">
        <v>19</v>
      </c>
      <c r="B23" s="63" t="s">
        <v>67</v>
      </c>
      <c r="C23" s="59" t="s">
        <v>33</v>
      </c>
      <c r="D23" s="4">
        <f t="shared" si="4"/>
        <v>0.22916666666666666</v>
      </c>
      <c r="E23" s="6">
        <v>2750</v>
      </c>
      <c r="F23" s="8"/>
      <c r="G23" s="9"/>
      <c r="H23" s="43"/>
      <c r="I23" s="18"/>
      <c r="J23" s="6"/>
      <c r="K23" s="43"/>
      <c r="L23" s="48">
        <f t="shared" si="1"/>
        <v>0</v>
      </c>
      <c r="M23" s="49"/>
      <c r="N23" s="43"/>
      <c r="O23" s="38"/>
      <c r="P23" s="6"/>
      <c r="Q23" s="43"/>
      <c r="R23" s="21"/>
      <c r="S23" s="27"/>
      <c r="T23" s="43"/>
      <c r="U23" s="18">
        <f t="shared" si="3"/>
        <v>0</v>
      </c>
      <c r="V23" s="7"/>
      <c r="W23" s="18"/>
      <c r="X23" s="7"/>
      <c r="Y23" s="43"/>
      <c r="Z23" s="18"/>
      <c r="AA23" s="7"/>
      <c r="AB23" s="43"/>
      <c r="AC23" s="18"/>
      <c r="AD23" s="7"/>
      <c r="AE23" s="43"/>
      <c r="AF23" s="18"/>
      <c r="AG23" s="7"/>
      <c r="AH23" t="s">
        <v>20</v>
      </c>
    </row>
    <row r="24" spans="1:34" x14ac:dyDescent="0.25">
      <c r="A24" s="8">
        <v>20</v>
      </c>
      <c r="B24" s="63" t="s">
        <v>68</v>
      </c>
      <c r="C24" s="59" t="s">
        <v>34</v>
      </c>
      <c r="D24" s="4">
        <f t="shared" si="4"/>
        <v>12.362333333333334</v>
      </c>
      <c r="E24" s="6">
        <v>148348</v>
      </c>
      <c r="F24" s="8"/>
      <c r="G24" s="9"/>
      <c r="H24" s="43"/>
      <c r="I24" s="18"/>
      <c r="J24" s="6"/>
      <c r="K24" s="43"/>
      <c r="L24" s="48">
        <f t="shared" si="1"/>
        <v>0</v>
      </c>
      <c r="M24" s="49"/>
      <c r="N24" s="43"/>
      <c r="O24" s="38"/>
      <c r="P24" s="6"/>
      <c r="Q24" s="43"/>
      <c r="R24" s="21"/>
      <c r="S24" s="27"/>
      <c r="T24" s="43"/>
      <c r="U24" s="18">
        <f t="shared" si="3"/>
        <v>0</v>
      </c>
      <c r="V24" s="7"/>
      <c r="W24" s="18"/>
      <c r="X24" s="7"/>
      <c r="Y24" s="43"/>
      <c r="Z24" s="18"/>
      <c r="AA24" s="7"/>
      <c r="AB24" s="43"/>
      <c r="AC24" s="18"/>
      <c r="AD24" s="7"/>
      <c r="AE24" s="43"/>
      <c r="AF24" s="18"/>
      <c r="AG24" s="7"/>
      <c r="AH24" t="s">
        <v>20</v>
      </c>
    </row>
    <row r="25" spans="1:34" x14ac:dyDescent="0.25">
      <c r="A25" s="8">
        <v>21</v>
      </c>
      <c r="B25" s="63" t="s">
        <v>69</v>
      </c>
      <c r="C25" s="59" t="s">
        <v>35</v>
      </c>
      <c r="D25" s="4"/>
      <c r="E25" s="6"/>
      <c r="F25" s="8"/>
      <c r="G25" s="9"/>
      <c r="H25" s="43"/>
      <c r="I25" s="18"/>
      <c r="J25" s="6"/>
      <c r="K25" s="43"/>
      <c r="L25" s="48">
        <f t="shared" si="1"/>
        <v>0</v>
      </c>
      <c r="M25" s="52"/>
      <c r="N25" s="43"/>
      <c r="O25" s="4">
        <f t="shared" si="2"/>
        <v>0</v>
      </c>
      <c r="P25" s="10"/>
      <c r="Q25" s="43"/>
      <c r="R25" s="21"/>
      <c r="S25" s="27"/>
      <c r="T25" s="43"/>
      <c r="U25" s="18">
        <f>V25/9985</f>
        <v>0</v>
      </c>
      <c r="V25" s="7"/>
      <c r="W25" s="18"/>
      <c r="X25" s="7"/>
      <c r="Y25" s="43"/>
      <c r="Z25" s="18"/>
      <c r="AA25" s="7"/>
      <c r="AB25" s="43"/>
      <c r="AC25" s="18"/>
      <c r="AD25" s="7"/>
      <c r="AE25" s="43"/>
      <c r="AF25" s="18"/>
      <c r="AG25" s="7"/>
    </row>
    <row r="26" spans="1:34" x14ac:dyDescent="0.25">
      <c r="A26" s="8"/>
      <c r="B26" s="63"/>
      <c r="C26" s="60" t="s">
        <v>18</v>
      </c>
      <c r="D26" s="4">
        <f t="shared" si="4"/>
        <v>79.783249999999995</v>
      </c>
      <c r="E26" s="6">
        <f>SUM(E10:E25)</f>
        <v>957399</v>
      </c>
      <c r="F26" s="8"/>
      <c r="G26" s="9"/>
      <c r="H26" s="42"/>
      <c r="I26" s="18">
        <f>J26/11891</f>
        <v>0</v>
      </c>
      <c r="J26" s="15">
        <f>SUM(J10:J25)</f>
        <v>0</v>
      </c>
      <c r="K26" s="42"/>
      <c r="L26" s="48">
        <f>M26/11891</f>
        <v>0</v>
      </c>
      <c r="M26" s="53"/>
      <c r="N26" s="42"/>
      <c r="O26" s="39">
        <f>P26/11891</f>
        <v>0</v>
      </c>
      <c r="P26" s="33">
        <f>SUM(P10:P25)</f>
        <v>0</v>
      </c>
      <c r="Q26" s="42"/>
      <c r="R26" s="21"/>
      <c r="S26" s="27"/>
      <c r="T26" s="42"/>
      <c r="U26" s="18">
        <f>SUM(U12:U25)</f>
        <v>0</v>
      </c>
      <c r="V26" s="7">
        <f>SUM(V4:V25)</f>
        <v>0</v>
      </c>
      <c r="W26" s="18"/>
      <c r="X26" s="7"/>
      <c r="Y26" s="42"/>
      <c r="Z26" s="18"/>
      <c r="AA26" s="7"/>
      <c r="AB26" s="42"/>
      <c r="AC26" s="18"/>
      <c r="AD26" s="7"/>
      <c r="AE26" s="42"/>
      <c r="AF26" s="18"/>
      <c r="AG26" s="19">
        <f>SUM(AG10:AG25)</f>
        <v>0</v>
      </c>
      <c r="AH26" t="s">
        <v>20</v>
      </c>
    </row>
    <row r="27" spans="1:34" x14ac:dyDescent="0.25">
      <c r="A27" s="8"/>
      <c r="B27" s="63"/>
      <c r="C27" s="59" t="s">
        <v>16</v>
      </c>
      <c r="D27" s="4"/>
      <c r="E27" s="6"/>
      <c r="F27" s="8"/>
      <c r="G27" s="9"/>
      <c r="H27" s="43"/>
      <c r="I27" s="18"/>
      <c r="J27" s="6"/>
      <c r="K27" s="43"/>
      <c r="L27" s="48">
        <f>M27/11891</f>
        <v>0</v>
      </c>
      <c r="M27" s="49"/>
      <c r="N27" s="43"/>
      <c r="O27" s="38">
        <f>P27/11891</f>
        <v>0</v>
      </c>
      <c r="P27" s="6">
        <f>P26*0.19</f>
        <v>0</v>
      </c>
      <c r="Q27" s="43"/>
      <c r="R27" s="20"/>
      <c r="S27" s="26"/>
      <c r="T27" s="43"/>
      <c r="U27" s="18">
        <f t="shared" si="3"/>
        <v>0</v>
      </c>
      <c r="V27" s="7"/>
      <c r="W27" s="18"/>
      <c r="X27" s="7"/>
      <c r="Y27" s="43"/>
      <c r="Z27" s="18"/>
      <c r="AA27" s="7"/>
      <c r="AB27" s="43"/>
      <c r="AC27" s="18"/>
      <c r="AD27" s="7"/>
      <c r="AE27" s="43"/>
      <c r="AF27" s="18"/>
      <c r="AG27" s="7"/>
      <c r="AH27" t="s">
        <v>20</v>
      </c>
    </row>
    <row r="28" spans="1:34" x14ac:dyDescent="0.25">
      <c r="A28" s="8"/>
      <c r="B28" s="63"/>
      <c r="C28" s="59" t="s">
        <v>48</v>
      </c>
      <c r="D28" s="4">
        <f t="shared" si="4"/>
        <v>9.9500833333333336</v>
      </c>
      <c r="E28" s="6">
        <v>119401</v>
      </c>
      <c r="F28" s="8"/>
      <c r="G28" s="9"/>
      <c r="H28" s="43"/>
      <c r="I28" s="18"/>
      <c r="J28" s="6"/>
      <c r="K28" s="43"/>
      <c r="L28" s="48">
        <f>M28/11891</f>
        <v>0</v>
      </c>
      <c r="M28" s="49"/>
      <c r="N28" s="43"/>
      <c r="O28" s="38">
        <f>P28/11891</f>
        <v>0</v>
      </c>
      <c r="P28" s="6">
        <f>(P26+P27)*0.1</f>
        <v>0</v>
      </c>
      <c r="Q28" s="43"/>
      <c r="R28" s="20"/>
      <c r="S28" s="26"/>
      <c r="T28" s="43"/>
      <c r="U28" s="22">
        <f t="shared" si="3"/>
        <v>0</v>
      </c>
      <c r="V28" s="19"/>
      <c r="W28" s="22"/>
      <c r="X28" s="19"/>
      <c r="Y28" s="43"/>
      <c r="Z28" s="22"/>
      <c r="AA28" s="19"/>
      <c r="AB28" s="43"/>
      <c r="AC28" s="18"/>
      <c r="AD28" s="7"/>
      <c r="AE28" s="43"/>
      <c r="AF28" s="18"/>
      <c r="AG28" s="7"/>
      <c r="AH28" t="s">
        <v>20</v>
      </c>
    </row>
    <row r="29" spans="1:34" x14ac:dyDescent="0.25">
      <c r="A29" s="8"/>
      <c r="B29" s="63"/>
      <c r="C29" s="59"/>
      <c r="D29" s="4"/>
      <c r="E29" s="6"/>
      <c r="F29" s="8"/>
      <c r="G29" s="9"/>
      <c r="H29" s="43"/>
      <c r="I29" s="18"/>
      <c r="J29" s="6"/>
      <c r="K29" s="43"/>
      <c r="L29" s="48"/>
      <c r="M29" s="49"/>
      <c r="N29" s="43"/>
      <c r="O29" s="38"/>
      <c r="P29" s="6"/>
      <c r="Q29" s="43"/>
      <c r="R29" s="20"/>
      <c r="S29" s="26"/>
      <c r="T29" s="43"/>
      <c r="U29" s="22"/>
      <c r="V29" s="19"/>
      <c r="W29" s="22"/>
      <c r="X29" s="19"/>
      <c r="Y29" s="43"/>
      <c r="Z29" s="22"/>
      <c r="AA29" s="19"/>
      <c r="AB29" s="43"/>
      <c r="AC29" s="18"/>
      <c r="AD29" s="7"/>
      <c r="AE29" s="43"/>
      <c r="AF29" s="18"/>
      <c r="AG29" s="7"/>
    </row>
    <row r="30" spans="1:34" x14ac:dyDescent="0.25">
      <c r="A30" s="8"/>
      <c r="B30" s="63"/>
      <c r="C30" s="59"/>
      <c r="D30" s="4"/>
      <c r="E30" s="6"/>
      <c r="F30" s="8"/>
      <c r="G30" s="9"/>
      <c r="H30" s="43"/>
      <c r="I30" s="18"/>
      <c r="J30" s="6"/>
      <c r="K30" s="43"/>
      <c r="L30" s="48"/>
      <c r="M30" s="49"/>
      <c r="N30" s="43"/>
      <c r="O30" s="38"/>
      <c r="P30" s="6"/>
      <c r="Q30" s="43"/>
      <c r="R30" s="20"/>
      <c r="S30" s="26"/>
      <c r="T30" s="43"/>
      <c r="U30" s="22"/>
      <c r="V30" s="19"/>
      <c r="W30" s="22"/>
      <c r="X30" s="19"/>
      <c r="Y30" s="43"/>
      <c r="Z30" s="22"/>
      <c r="AA30" s="19"/>
      <c r="AB30" s="43"/>
      <c r="AC30" s="18"/>
      <c r="AD30" s="7"/>
      <c r="AE30" s="43"/>
      <c r="AF30" s="18"/>
      <c r="AG30" s="7"/>
    </row>
    <row r="31" spans="1:34" s="16" customFormat="1" x14ac:dyDescent="0.25">
      <c r="A31" s="29"/>
      <c r="B31" s="64"/>
      <c r="C31" s="58" t="s">
        <v>19</v>
      </c>
      <c r="D31" s="11"/>
      <c r="E31" s="15"/>
      <c r="F31" s="29"/>
      <c r="G31" s="30"/>
      <c r="H31" s="42"/>
      <c r="I31" s="22"/>
      <c r="J31" s="15"/>
      <c r="K31" s="42"/>
      <c r="L31" s="54"/>
      <c r="M31" s="55"/>
      <c r="N31" s="42"/>
      <c r="O31" s="11"/>
      <c r="P31" s="5"/>
      <c r="Q31" s="42"/>
      <c r="R31" s="23"/>
      <c r="S31" s="28"/>
      <c r="T31" s="42"/>
      <c r="U31" s="18"/>
      <c r="V31" s="7"/>
      <c r="W31" s="18"/>
      <c r="X31" s="7"/>
      <c r="Y31" s="42"/>
      <c r="Z31" s="18"/>
      <c r="AA31" s="7"/>
      <c r="AB31" s="42"/>
      <c r="AC31" s="22"/>
      <c r="AD31" s="19"/>
      <c r="AE31" s="42"/>
      <c r="AF31" s="22"/>
      <c r="AG31" s="19"/>
    </row>
    <row r="32" spans="1:34" x14ac:dyDescent="0.25">
      <c r="A32" s="8"/>
      <c r="B32" s="63"/>
      <c r="C32" s="59"/>
      <c r="D32" s="4"/>
      <c r="E32" s="6"/>
      <c r="F32" s="8"/>
      <c r="G32" s="9"/>
      <c r="H32" s="43"/>
      <c r="I32" s="18"/>
      <c r="J32" s="6"/>
      <c r="K32" s="43"/>
      <c r="L32" s="50"/>
      <c r="M32" s="52"/>
      <c r="N32" s="43"/>
      <c r="O32" s="4"/>
      <c r="P32" s="10"/>
      <c r="Q32" s="43"/>
      <c r="R32" s="20"/>
      <c r="S32" s="26"/>
      <c r="T32" s="43"/>
      <c r="U32" s="18"/>
      <c r="V32" s="7"/>
      <c r="W32" s="18"/>
      <c r="X32" s="7"/>
      <c r="Y32" s="43"/>
      <c r="Z32" s="18"/>
      <c r="AA32" s="7"/>
      <c r="AB32" s="43"/>
      <c r="AC32" s="18"/>
      <c r="AD32" s="7"/>
      <c r="AE32" s="43"/>
      <c r="AF32" s="18"/>
      <c r="AG32" s="7"/>
    </row>
    <row r="33" spans="1:33" ht="15.75" thickBot="1" x14ac:dyDescent="0.3">
      <c r="A33" s="8"/>
      <c r="B33" s="63"/>
      <c r="C33" s="58" t="s">
        <v>14</v>
      </c>
      <c r="D33" s="4">
        <f t="shared" si="4"/>
        <v>89.733333333333334</v>
      </c>
      <c r="E33" s="5">
        <f>E26+E28</f>
        <v>1076800</v>
      </c>
      <c r="F33" s="8"/>
      <c r="G33" s="9"/>
      <c r="H33" s="42" t="e">
        <f>J33/J3</f>
        <v>#REF!</v>
      </c>
      <c r="I33" s="22">
        <f>J33/12000</f>
        <v>0</v>
      </c>
      <c r="J33" s="15">
        <f>J26+J28+J27</f>
        <v>0</v>
      </c>
      <c r="K33" s="42" t="e">
        <f>M33/M3</f>
        <v>#REF!</v>
      </c>
      <c r="L33" s="56">
        <f>M33/11891</f>
        <v>0</v>
      </c>
      <c r="M33" s="55">
        <f>SUM(M26:M31)</f>
        <v>0</v>
      </c>
      <c r="N33" s="42" t="e">
        <f>O33/O3</f>
        <v>#REF!</v>
      </c>
      <c r="O33" s="11">
        <f>P33/5945.5</f>
        <v>0</v>
      </c>
      <c r="P33" s="5">
        <f>SUM(P26:P31)</f>
        <v>0</v>
      </c>
      <c r="Q33" s="42" t="e">
        <f>R33/R3</f>
        <v>#DIV/0!</v>
      </c>
      <c r="R33" s="23">
        <f>S33/6025</f>
        <v>0</v>
      </c>
      <c r="S33" s="28">
        <f>S31+S27+S26</f>
        <v>0</v>
      </c>
      <c r="T33" s="42" t="e">
        <f>U33/U3</f>
        <v>#DIV/0!</v>
      </c>
      <c r="U33" s="22">
        <f>V33/9985</f>
        <v>0</v>
      </c>
      <c r="V33" s="7">
        <f>SUM(V26:V32)</f>
        <v>0</v>
      </c>
      <c r="W33" s="18"/>
      <c r="X33" s="7"/>
      <c r="Y33" s="42" t="e">
        <f>Z33/Z3</f>
        <v>#DIV/0!</v>
      </c>
      <c r="Z33" s="18"/>
      <c r="AA33" s="7"/>
      <c r="AB33" s="42" t="e">
        <f>AC33/AC3</f>
        <v>#REF!</v>
      </c>
      <c r="AC33" s="18" t="e">
        <f>#REF!+AC26</f>
        <v>#REF!</v>
      </c>
      <c r="AD33" s="7" t="e">
        <f>AD26+#REF!</f>
        <v>#REF!</v>
      </c>
      <c r="AE33" s="42" t="e">
        <f>#REF!/#REF!</f>
        <v>#REF!</v>
      </c>
      <c r="AF33" s="18">
        <f>AG33/20000</f>
        <v>0</v>
      </c>
      <c r="AG33" s="15">
        <f>AG26+AG28+AG27</f>
        <v>0</v>
      </c>
    </row>
    <row r="34" spans="1:33" x14ac:dyDescent="0.25">
      <c r="D34" s="1">
        <f t="shared" si="4"/>
        <v>0</v>
      </c>
      <c r="I34" s="1">
        <f t="shared" ref="I34" si="5">J34/12000</f>
        <v>0</v>
      </c>
      <c r="S34" s="66"/>
    </row>
    <row r="35" spans="1:33" x14ac:dyDescent="0.25">
      <c r="D35" s="1"/>
      <c r="I35" s="1"/>
      <c r="S35" s="67"/>
    </row>
    <row r="36" spans="1:33" x14ac:dyDescent="0.25">
      <c r="S36" s="67"/>
    </row>
    <row r="37" spans="1:33" x14ac:dyDescent="0.25">
      <c r="S37" s="67"/>
    </row>
    <row r="38" spans="1:33" x14ac:dyDescent="0.25">
      <c r="S38" s="67"/>
    </row>
    <row r="39" spans="1:33" x14ac:dyDescent="0.25">
      <c r="S39" s="67"/>
    </row>
  </sheetData>
  <mergeCells count="11">
    <mergeCell ref="S34:S39"/>
    <mergeCell ref="I1:J1"/>
    <mergeCell ref="D1:E1"/>
    <mergeCell ref="F1:G1"/>
    <mergeCell ref="AF1:AG1"/>
    <mergeCell ref="R1:S1"/>
    <mergeCell ref="U1:V1"/>
    <mergeCell ref="AC1:AD1"/>
    <mergeCell ref="L1:M1"/>
    <mergeCell ref="Z1:AA1"/>
    <mergeCell ref="O1:P1"/>
  </mergeCells>
  <pageMargins left="0.7" right="0.7" top="0.75" bottom="0.75" header="0.3" footer="0.3"/>
  <pageSetup paperSize="17" scale="65" orientation="landscape" r:id="rId1"/>
  <headerFooter>
    <oddHeader>&amp;C&amp;"-,Bold"&amp;14Attachment J: Target Value Design Cost Model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Garett Buckingham</dc:creator>
  <cp:lastModifiedBy>Windows User</cp:lastModifiedBy>
  <cp:lastPrinted>2016-11-30T20:28:02Z</cp:lastPrinted>
  <dcterms:created xsi:type="dcterms:W3CDTF">2015-10-12T13:47:32Z</dcterms:created>
  <dcterms:modified xsi:type="dcterms:W3CDTF">2021-09-30T22:04:06Z</dcterms:modified>
</cp:coreProperties>
</file>